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Meeting Investment" sheetId="1" r:id="rId4"/>
    <sheet name="Employee Time Cost" sheetId="2" r:id="rId5"/>
    <sheet name="Shorter meetings" sheetId="3" r:id="rId6"/>
    <sheet name="Fewer People" sheetId="4" r:id="rId7"/>
    <sheet name="Revenue and Impact" sheetId="5" r:id="rId8"/>
    <sheet name="Employee Retention" sheetId="6" r:id="rId9"/>
  </sheets>
</workbook>
</file>

<file path=xl/sharedStrings.xml><?xml version="1.0" encoding="utf-8"?>
<sst xmlns="http://schemas.openxmlformats.org/spreadsheetml/2006/main" uniqueCount="58">
  <si>
    <t>Meeting Investment</t>
  </si>
  <si>
    <t>Expense Type</t>
  </si>
  <si>
    <t>Team A Monthly</t>
  </si>
  <si>
    <t>Team A Annual</t>
  </si>
  <si>
    <t>Team B Montly</t>
  </si>
  <si>
    <t>Team B Annual</t>
  </si>
  <si>
    <t>Average Monthly</t>
  </si>
  <si>
    <t>Average Annual</t>
  </si>
  <si>
    <t>Employee Time</t>
  </si>
  <si>
    <t>Travel</t>
  </si>
  <si>
    <t>Technology</t>
  </si>
  <si>
    <t>Training</t>
  </si>
  <si>
    <t>Services</t>
  </si>
  <si>
    <t>Totals</t>
  </si>
  <si>
    <t>Starting Numbers</t>
  </si>
  <si>
    <t>Average Burdened Rate per Hour</t>
  </si>
  <si>
    <t>Cost of Employee Time Spent in Meetings Per Month</t>
  </si>
  <si>
    <t>Meeting Name</t>
  </si>
  <si>
    <t>People</t>
  </si>
  <si>
    <t>Duration in Minutes</t>
  </si>
  <si>
    <t>Repeats</t>
  </si>
  <si>
    <t>Total Time in Hours</t>
  </si>
  <si>
    <t>Investment</t>
  </si>
  <si>
    <t>Example weekly meeting</t>
  </si>
  <si>
    <t>Average Number of Attendees</t>
  </si>
  <si>
    <t>Meetings per Year</t>
  </si>
  <si>
    <t>Cost Change of Different Meeting Durations</t>
  </si>
  <si>
    <t>Duration</t>
  </si>
  <si>
    <t>Cost Per Meeting</t>
  </si>
  <si>
    <t>Cost Per Year</t>
  </si>
  <si>
    <t>Productivity Savings</t>
  </si>
  <si>
    <t>Average Meeting Duration in Minutes</t>
  </si>
  <si>
    <t>Cost Change Based on Number of Attendees</t>
  </si>
  <si>
    <t># of People</t>
  </si>
  <si>
    <t>Average Deal Size</t>
  </si>
  <si>
    <t>Number Deals per Person per Year</t>
  </si>
  <si>
    <t>Annual Training Cost per Person</t>
  </si>
  <si>
    <t>People Trained</t>
  </si>
  <si>
    <t>Annual Training Cost</t>
  </si>
  <si>
    <t>Pre-Training Annual Deal Value</t>
  </si>
  <si>
    <t>ROI Projection When Increasing Number and Value of New Deals</t>
  </si>
  <si>
    <t>Number of Additional Deals per Person
per Year</t>
  </si>
  <si>
    <t>Value added when increasing the average deal size by 0% to 25%</t>
  </si>
  <si>
    <t>ROI at 0% increase in deal size</t>
  </si>
  <si>
    <t>ROI at 1% increase in deal size</t>
  </si>
  <si>
    <t>ROI at 5% increase in deal size</t>
  </si>
  <si>
    <t>ROI at 10% increase in deal size</t>
  </si>
  <si>
    <t>ROI at 15% increase in deal size</t>
  </si>
  <si>
    <t>ROI at 20% increase in deal size</t>
  </si>
  <si>
    <t>ROI at 25% increase in deal size</t>
  </si>
  <si>
    <t>Estimated Turnover Costs</t>
  </si>
  <si>
    <t>Number of Employees</t>
  </si>
  <si>
    <t>Average Employee Retention in Months</t>
  </si>
  <si>
    <t>Months increased retention</t>
  </si>
  <si>
    <t>Estimated 5-year turnover cost</t>
  </si>
  <si>
    <t>Savings</t>
  </si>
  <si>
    <t>Cost if each employee is replaced at the current average rate.</t>
  </si>
  <si>
    <t>Cost if each employee is replaced only once every 5 years.</t>
  </si>
</sst>
</file>

<file path=xl/styles.xml><?xml version="1.0" encoding="utf-8"?>
<styleSheet xmlns="http://schemas.openxmlformats.org/spreadsheetml/2006/main">
  <numFmts count="5">
    <numFmt numFmtId="0" formatCode="General"/>
    <numFmt numFmtId="59" formatCode="&quot;$&quot;#,##0.00"/>
    <numFmt numFmtId="60" formatCode="&quot;$&quot;0.00"/>
    <numFmt numFmtId="61" formatCode="0.0%"/>
    <numFmt numFmtId="62" formatCode="&quot;$&quot;#,##0"/>
  </numFmts>
  <fonts count="9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b val="1"/>
      <sz val="11"/>
      <color indexed="8"/>
      <name val="Helvetica Neue"/>
    </font>
    <font>
      <sz val="11"/>
      <color indexed="8"/>
      <name val="Helvetica Neue"/>
    </font>
    <font>
      <i val="1"/>
      <sz val="11"/>
      <color indexed="8"/>
      <name val="Helvetica Neue"/>
    </font>
    <font>
      <b val="1"/>
      <i val="1"/>
      <sz val="10"/>
      <color indexed="8"/>
      <name val="Helvetica Neue"/>
    </font>
    <font>
      <i val="1"/>
      <sz val="10"/>
      <color indexed="8"/>
      <name val="Helvetica Neue"/>
    </font>
    <font>
      <sz val="11"/>
      <color indexed="8"/>
      <name val="Ten Oldstyl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67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 wrapText="1"/>
    </xf>
    <xf numFmtId="49" fontId="3" fillId="3" borderId="2" applyNumberFormat="1" applyFont="1" applyFill="1" applyBorder="1" applyAlignment="1" applyProtection="0">
      <alignment vertical="top" wrapText="1"/>
    </xf>
    <xf numFmtId="59" fontId="4" borderId="3" applyNumberFormat="1" applyFont="1" applyFill="0" applyBorder="1" applyAlignment="1" applyProtection="0">
      <alignment vertical="top" wrapText="1"/>
    </xf>
    <xf numFmtId="59" fontId="4" fillId="4" borderId="4" applyNumberFormat="1" applyFont="1" applyFill="1" applyBorder="1" applyAlignment="1" applyProtection="0">
      <alignment vertical="top" wrapText="1"/>
    </xf>
    <xf numFmtId="59" fontId="4" borderId="4" applyNumberFormat="1" applyFont="1" applyFill="0" applyBorder="1" applyAlignment="1" applyProtection="0">
      <alignment vertical="top" wrapText="1"/>
    </xf>
    <xf numFmtId="49" fontId="2" fillId="3" borderId="5" applyNumberFormat="1" applyFont="1" applyFill="1" applyBorder="1" applyAlignment="1" applyProtection="0">
      <alignment vertical="top" wrapText="1"/>
    </xf>
    <xf numFmtId="59" fontId="4" borderId="6" applyNumberFormat="1" applyFont="1" applyFill="0" applyBorder="1" applyAlignment="1" applyProtection="0">
      <alignment vertical="top" wrapText="1"/>
    </xf>
    <xf numFmtId="59" fontId="0" fillId="4" borderId="7" applyNumberFormat="1" applyFont="1" applyFill="1" applyBorder="1" applyAlignment="1" applyProtection="0">
      <alignment vertical="top" wrapText="1"/>
    </xf>
    <xf numFmtId="59" fontId="4" borderId="7" applyNumberFormat="1" applyFont="1" applyFill="0" applyBorder="1" applyAlignment="1" applyProtection="0">
      <alignment vertical="top" wrapText="1"/>
    </xf>
    <xf numFmtId="49" fontId="2" fillId="3" borderId="8" applyNumberFormat="1" applyFont="1" applyFill="1" applyBorder="1" applyAlignment="1" applyProtection="0">
      <alignment vertical="top" wrapText="1"/>
    </xf>
    <xf numFmtId="59" fontId="4" borderId="9" applyNumberFormat="1" applyFont="1" applyFill="0" applyBorder="1" applyAlignment="1" applyProtection="0">
      <alignment vertical="top" wrapText="1"/>
    </xf>
    <xf numFmtId="59" fontId="0" fillId="4" borderId="1" applyNumberFormat="1" applyFont="1" applyFill="1" applyBorder="1" applyAlignment="1" applyProtection="0">
      <alignment vertical="top" wrapText="1"/>
    </xf>
    <xf numFmtId="59" fontId="4" borderId="1" applyNumberFormat="1" applyFont="1" applyFill="0" applyBorder="1" applyAlignment="1" applyProtection="0">
      <alignment vertical="top" wrapText="1"/>
    </xf>
    <xf numFmtId="49" fontId="2" borderId="4" applyNumberFormat="1" applyFont="1" applyFill="0" applyBorder="1" applyAlignment="1" applyProtection="0">
      <alignment vertical="top" wrapText="1"/>
    </xf>
    <xf numFmtId="59" fontId="2" borderId="4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59" fontId="0" borderId="6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6" fillId="3" borderId="2" applyNumberFormat="1" applyFont="1" applyFill="1" applyBorder="1" applyAlignment="1" applyProtection="0">
      <alignment vertical="top" wrapText="1"/>
    </xf>
    <xf numFmtId="0" fontId="7" borderId="3" applyNumberFormat="1" applyFont="1" applyFill="0" applyBorder="1" applyAlignment="1" applyProtection="0">
      <alignment vertical="top" wrapText="1"/>
    </xf>
    <xf numFmtId="0" fontId="7" borderId="4" applyNumberFormat="1" applyFont="1" applyFill="0" applyBorder="1" applyAlignment="1" applyProtection="0">
      <alignment vertical="top" wrapText="1"/>
    </xf>
    <xf numFmtId="2" fontId="7" borderId="4" applyNumberFormat="1" applyFont="1" applyFill="0" applyBorder="1" applyAlignment="1" applyProtection="0">
      <alignment vertical="top" wrapText="1"/>
    </xf>
    <xf numFmtId="60" fontId="7" borderId="4" applyNumberFormat="1" applyFont="1" applyFill="0" applyBorder="1" applyAlignment="1" applyProtection="0">
      <alignment vertical="top" wrapText="1"/>
    </xf>
    <xf numFmtId="0" fontId="2" fillId="3" borderId="5" applyNumberFormat="0" applyFont="1" applyFill="1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2" fontId="0" borderId="7" applyNumberFormat="1" applyFont="1" applyFill="0" applyBorder="1" applyAlignment="1" applyProtection="0">
      <alignment vertical="top" wrapText="1"/>
    </xf>
    <xf numFmtId="60" fontId="7" borderId="7" applyNumberFormat="1" applyFont="1" applyFill="0" applyBorder="1" applyAlignment="1" applyProtection="0">
      <alignment vertical="top" wrapText="1"/>
    </xf>
    <xf numFmtId="0" fontId="2" fillId="3" borderId="8" applyNumberFormat="0" applyFont="1" applyFill="1" applyBorder="1" applyAlignment="1" applyProtection="0">
      <alignment vertical="top" wrapText="1"/>
    </xf>
    <xf numFmtId="0" fontId="0" borderId="9" applyNumberFormat="0" applyFont="1" applyFill="0" applyBorder="1" applyAlignment="1" applyProtection="0">
      <alignment vertical="top" wrapText="1"/>
    </xf>
    <xf numFmtId="0" fontId="0" borderId="1" applyNumberFormat="0" applyFont="1" applyFill="0" applyBorder="1" applyAlignment="1" applyProtection="0">
      <alignment vertical="top" wrapText="1"/>
    </xf>
    <xf numFmtId="2" fontId="0" borderId="1" applyNumberFormat="1" applyFont="1" applyFill="0" applyBorder="1" applyAlignment="1" applyProtection="0">
      <alignment vertical="top" wrapText="1"/>
    </xf>
    <xf numFmtId="60" fontId="7" borderId="1" applyNumberFormat="1" applyFont="1" applyFill="0" applyBorder="1" applyAlignment="1" applyProtection="0">
      <alignment vertical="top" wrapText="1"/>
    </xf>
    <xf numFmtId="0" fontId="2" borderId="4" applyNumberFormat="0" applyFont="1" applyFill="0" applyBorder="1" applyAlignment="1" applyProtection="0">
      <alignment vertical="top" wrapText="1"/>
    </xf>
    <xf numFmtId="2" fontId="2" borderId="4" applyNumberFormat="1" applyFont="1" applyFill="0" applyBorder="1" applyAlignment="1" applyProtection="0">
      <alignment vertical="top" wrapText="1"/>
    </xf>
    <xf numFmtId="60" fontId="2" borderId="4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borderId="6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2" fillId="3" borderId="2" applyNumberFormat="1" applyFont="1" applyFill="1" applyBorder="1" applyAlignment="1" applyProtection="0">
      <alignment vertical="top" wrapText="1"/>
    </xf>
    <xf numFmtId="59" fontId="0" borderId="3" applyNumberFormat="1" applyFont="1" applyFill="0" applyBorder="1" applyAlignment="1" applyProtection="0">
      <alignment vertical="top" wrapText="1"/>
    </xf>
    <xf numFmtId="59" fontId="0" borderId="4" applyNumberFormat="1" applyFont="1" applyFill="0" applyBorder="1" applyAlignment="1" applyProtection="0">
      <alignment vertical="top" wrapText="1"/>
    </xf>
    <xf numFmtId="0" fontId="2" fillId="3" borderId="5" applyNumberFormat="1" applyFont="1" applyFill="1" applyBorder="1" applyAlignment="1" applyProtection="0">
      <alignment vertical="top" wrapText="1"/>
    </xf>
    <xf numFmtId="59" fontId="0" borderId="7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2" fillId="2" borderId="7" applyNumberFormat="1" applyFont="1" applyFill="1" applyBorder="1" applyAlignment="1" applyProtection="0">
      <alignment vertical="top" wrapText="1"/>
    </xf>
    <xf numFmtId="0" fontId="2" fillId="2" borderId="7" applyNumberFormat="0" applyFont="1" applyFill="1" applyBorder="1" applyAlignment="1" applyProtection="0">
      <alignment vertical="top" wrapText="1"/>
    </xf>
    <xf numFmtId="0" fontId="2" fillId="2" borderId="1" applyNumberFormat="0" applyFont="1" applyFill="1" applyBorder="1" applyAlignment="1" applyProtection="0">
      <alignment vertical="top" wrapText="1"/>
    </xf>
    <xf numFmtId="9" fontId="2" fillId="2" borderId="1" applyNumberFormat="1" applyFont="1" applyFill="1" applyBorder="1" applyAlignment="1" applyProtection="0">
      <alignment vertical="top" wrapText="1"/>
    </xf>
    <xf numFmtId="61" fontId="2" fillId="2" borderId="1" applyNumberFormat="1" applyFont="1" applyFill="1" applyBorder="1" applyAlignment="1" applyProtection="0">
      <alignment vertical="top" wrapText="1"/>
    </xf>
    <xf numFmtId="62" fontId="0" borderId="3" applyNumberFormat="1" applyFont="1" applyFill="0" applyBorder="1" applyAlignment="1" applyProtection="0">
      <alignment vertical="top" wrapText="1"/>
    </xf>
    <xf numFmtId="62" fontId="0" borderId="4" applyNumberFormat="1" applyFont="1" applyFill="0" applyBorder="1" applyAlignment="1" applyProtection="0">
      <alignment vertical="top" wrapText="1"/>
    </xf>
    <xf numFmtId="62" fontId="0" fillId="5" borderId="6" applyNumberFormat="1" applyFont="1" applyFill="1" applyBorder="1" applyAlignment="1" applyProtection="0">
      <alignment vertical="top" wrapText="1"/>
    </xf>
    <xf numFmtId="62" fontId="0" fillId="5" borderId="7" applyNumberFormat="1" applyFont="1" applyFill="1" applyBorder="1" applyAlignment="1" applyProtection="0">
      <alignment vertical="top" wrapText="1"/>
    </xf>
    <xf numFmtId="62" fontId="0" borderId="6" applyNumberFormat="1" applyFont="1" applyFill="0" applyBorder="1" applyAlignment="1" applyProtection="0">
      <alignment vertical="top" wrapText="1"/>
    </xf>
    <xf numFmtId="62" fontId="0" borderId="7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59" fontId="8" borderId="6" applyNumberFormat="1" applyFont="1" applyFill="0" applyBorder="1" applyAlignment="1" applyProtection="0">
      <alignment vertical="top" wrapText="1" readingOrder="1"/>
    </xf>
    <xf numFmtId="0" fontId="0" applyNumberFormat="1" applyFont="1" applyFill="0" applyBorder="0" applyAlignment="1" applyProtection="0">
      <alignment vertical="top" wrapText="1"/>
    </xf>
    <xf numFmtId="49" fontId="7" borderId="4" applyNumberFormat="1" applyFont="1" applyFill="0" applyBorder="1" applyAlignment="1" applyProtection="0">
      <alignment vertical="top" wrapText="1"/>
    </xf>
    <xf numFmtId="49" fontId="7" borderId="7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d5d5d5"/>
      <rgbColor rgb="fff4f4f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0</xdr:colOff>
      <xdr:row>0</xdr:row>
      <xdr:rowOff>0</xdr:rowOff>
    </xdr:from>
    <xdr:to>
      <xdr:col>4</xdr:col>
      <xdr:colOff>1038237</xdr:colOff>
      <xdr:row>1</xdr:row>
      <xdr:rowOff>48841</xdr:rowOff>
    </xdr:to>
    <xdr:sp>
      <xdr:nvSpPr>
        <xdr:cNvPr id="2" name="Shape 2"/>
        <xdr:cNvSpPr txBox="1"/>
      </xdr:nvSpPr>
      <xdr:spPr>
        <a:xfrm>
          <a:off x="-19050" y="-342188"/>
          <a:ext cx="6016638" cy="157284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Use this worksheet to calculate your overall investment in meeting performance. 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1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endParaRPr b="1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Enter the employee time cost calculated on the Employee Time Cost sheet for Team A. </a:t>
          </a:r>
          <a:b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Repeat for Team B. 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Enter the average monthly costs for Technology, Training, and Services from your records.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0" baseline="0" cap="none" i="1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4-7 in the PDF workbook. </a:t>
          </a:r>
        </a:p>
      </xdr:txBody>
    </xdr:sp>
    <xdr:clientData/>
  </xdr:twoCellAnchor>
</xdr:wsDr>
</file>

<file path=xl/drawings/drawing2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243598</xdr:colOff>
      <xdr:row>0</xdr:row>
      <xdr:rowOff>10510</xdr:rowOff>
    </xdr:from>
    <xdr:to>
      <xdr:col>6</xdr:col>
      <xdr:colOff>578713</xdr:colOff>
      <xdr:row>3</xdr:row>
      <xdr:rowOff>2837</xdr:rowOff>
    </xdr:to>
    <xdr:sp>
      <xdr:nvSpPr>
        <xdr:cNvPr id="4" name="Shape 4"/>
        <xdr:cNvSpPr txBox="1"/>
      </xdr:nvSpPr>
      <xdr:spPr>
        <a:xfrm>
          <a:off x="3189998" y="10510"/>
          <a:ext cx="5859616" cy="1003248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endParaRPr b="1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Enter your team’s average burdened rate in the starting numbers. 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Then, list the number of attendees and duration for the meetings held by your team in a representative month. 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Copy this worksheet to calculate the investment for additional teams.</a:t>
          </a:r>
        </a:p>
      </xdr:txBody>
    </xdr:sp>
    <xdr:clientData/>
  </xdr:twoCellAnchor>
</xdr:wsDr>
</file>

<file path=xl/drawings/drawing3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192798</xdr:colOff>
      <xdr:row>0</xdr:row>
      <xdr:rowOff>179687</xdr:rowOff>
    </xdr:from>
    <xdr:to>
      <xdr:col>6</xdr:col>
      <xdr:colOff>801090</xdr:colOff>
      <xdr:row>3</xdr:row>
      <xdr:rowOff>236784</xdr:rowOff>
    </xdr:to>
    <xdr:sp>
      <xdr:nvSpPr>
        <xdr:cNvPr id="6" name="Shape 6"/>
        <xdr:cNvSpPr txBox="1"/>
      </xdr:nvSpPr>
      <xdr:spPr>
        <a:xfrm>
          <a:off x="3139198" y="179687"/>
          <a:ext cx="6247093" cy="122232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b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Update the starting numbers to see how changing the meeting length changes the meeting cost.</a:t>
          </a:r>
          <a:endParaRPr b="1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50 meetings per year assumes each meeting is held weekly, with two weeks off for vacations or holidays.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8-12 in the PDF workbook. </a:t>
          </a:r>
        </a:p>
      </xdr:txBody>
    </xdr:sp>
    <xdr:clientData/>
  </xdr:twoCellAnchor>
</xdr:wsDr>
</file>

<file path=xl/drawings/drawing4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253758</xdr:colOff>
      <xdr:row>0</xdr:row>
      <xdr:rowOff>112624</xdr:rowOff>
    </xdr:from>
    <xdr:to>
      <xdr:col>6</xdr:col>
      <xdr:colOff>701446</xdr:colOff>
      <xdr:row>3</xdr:row>
      <xdr:rowOff>169721</xdr:rowOff>
    </xdr:to>
    <xdr:sp>
      <xdr:nvSpPr>
        <xdr:cNvPr id="8" name="Shape 8"/>
        <xdr:cNvSpPr txBox="1"/>
      </xdr:nvSpPr>
      <xdr:spPr>
        <a:xfrm>
          <a:off x="3200158" y="112624"/>
          <a:ext cx="6137289" cy="122232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b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Update the starting numbers to see how inviting different numbers of people changes the meeting cost.</a:t>
          </a:r>
          <a:endParaRPr b="1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50 meetings per year assumes each meeting is held weekly, with two weeks off for vacations or holidays.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8-12 in the PDF workbook.</a:t>
          </a:r>
        </a:p>
      </xdr:txBody>
    </xdr:sp>
    <xdr:clientData/>
  </xdr:twoCellAnchor>
</xdr:wsDr>
</file>

<file path=xl/drawings/drawing5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3</xdr:col>
      <xdr:colOff>510100</xdr:colOff>
      <xdr:row>0</xdr:row>
      <xdr:rowOff>0</xdr:rowOff>
    </xdr:from>
    <xdr:to>
      <xdr:col>9</xdr:col>
      <xdr:colOff>435924</xdr:colOff>
      <xdr:row>8</xdr:row>
      <xdr:rowOff>142186</xdr:rowOff>
    </xdr:to>
    <xdr:sp>
      <xdr:nvSpPr>
        <xdr:cNvPr id="10" name="Shape 10"/>
        <xdr:cNvSpPr txBox="1"/>
      </xdr:nvSpPr>
      <xdr:spPr>
        <a:xfrm>
          <a:off x="4840800" y="-16217"/>
          <a:ext cx="7037825" cy="227388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b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Update the starting numbers to calculate the break-even point and potential upside value of training for your team.</a:t>
          </a:r>
          <a:endParaRPr b="1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ROI calculations for meeting training that helps people secure more new customer deals. 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These numbers show what happens if the number of deals increases and/or the average size of each deals increases.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rtl="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Columns showing percentage headings list the extra revenue generated in that scenario beyond the pre-training annual deal value. The ROI column shows the ROI when you subtract the cost of training from the extra revenue generated.</a:t>
          </a:r>
          <a:endParaRPr b="0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13-15 in the PDF workbook.</a:t>
          </a:r>
        </a:p>
      </xdr:txBody>
    </xdr:sp>
    <xdr:clientData/>
  </xdr:twoCellAnchor>
</xdr:wsDr>
</file>

<file path=xl/drawings/drawing6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253758</xdr:colOff>
      <xdr:row>0</xdr:row>
      <xdr:rowOff>135484</xdr:rowOff>
    </xdr:from>
    <xdr:to>
      <xdr:col>5</xdr:col>
      <xdr:colOff>236004</xdr:colOff>
      <xdr:row>3</xdr:row>
      <xdr:rowOff>117651</xdr:rowOff>
    </xdr:to>
    <xdr:sp>
      <xdr:nvSpPr>
        <xdr:cNvPr id="12" name="Shape 12"/>
        <xdr:cNvSpPr txBox="1"/>
      </xdr:nvSpPr>
      <xdr:spPr>
        <a:xfrm>
          <a:off x="3200158" y="135484"/>
          <a:ext cx="6129047" cy="87180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b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1" baseline="0" cap="none" i="0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Update the starting numbers to see how inviting different numbers of people changes the meeting cost.</a:t>
          </a:r>
          <a:endParaRPr b="1" baseline="0" cap="none" i="0" spc="0" strike="noStrike" sz="1100" u="none">
            <a:ln>
              <a:noFill/>
            </a:ln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ln>
                <a:noFill/>
              </a:ln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16-18 in the PDF workbook.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3:G9"/>
  <sheetViews>
    <sheetView workbookViewId="0" showGridLines="0" defaultGridColor="1">
      <pane topLeftCell="B4" xSplit="1" ySplit="3" activePane="bottomRight" state="frozen"/>
    </sheetView>
  </sheetViews>
  <sheetFormatPr defaultColWidth="16.3333" defaultRowHeight="19.9" customHeight="1" outlineLevelRow="0" outlineLevelCol="0"/>
  <cols>
    <col min="1" max="7" width="16.3516" style="1" customWidth="1"/>
    <col min="8" max="256" width="16.3516" style="1" customWidth="1"/>
  </cols>
  <sheetData>
    <row r="1" ht="120" customHeight="1"/>
    <row r="2" ht="27.65" customHeight="1">
      <c r="A2" t="s" s="2">
        <v>0</v>
      </c>
      <c r="B2" s="2"/>
      <c r="C2" s="2"/>
      <c r="D2" s="2"/>
      <c r="E2" s="2"/>
      <c r="F2" s="2"/>
      <c r="G2" s="2"/>
    </row>
    <row r="3" ht="20.25" customHeight="1">
      <c r="A3" t="s" s="3">
        <v>1</v>
      </c>
      <c r="B3" t="s" s="3">
        <v>2</v>
      </c>
      <c r="C3" t="s" s="3">
        <v>3</v>
      </c>
      <c r="D3" t="s" s="3">
        <v>4</v>
      </c>
      <c r="E3" t="s" s="3">
        <v>5</v>
      </c>
      <c r="F3" t="s" s="3">
        <v>6</v>
      </c>
      <c r="G3" t="s" s="3">
        <v>7</v>
      </c>
    </row>
    <row r="4" ht="21.2" customHeight="1">
      <c r="A4" t="s" s="4">
        <v>8</v>
      </c>
      <c r="B4" s="5">
        <v>0</v>
      </c>
      <c r="C4" s="6">
        <f>B4*12</f>
        <v>0</v>
      </c>
      <c r="D4" s="7">
        <v>0</v>
      </c>
      <c r="E4" s="6">
        <f>D4*12</f>
        <v>0</v>
      </c>
      <c r="F4" s="6">
        <f>AVERAGE(B4,D4)</f>
        <v>0</v>
      </c>
      <c r="G4" s="6">
        <f>AVERAGE(C4,E4)</f>
        <v>0</v>
      </c>
    </row>
    <row r="5" ht="20.05" customHeight="1">
      <c r="A5" t="s" s="8">
        <v>9</v>
      </c>
      <c r="B5" s="9">
        <v>0</v>
      </c>
      <c r="C5" s="10">
        <f>B5*12</f>
        <v>0</v>
      </c>
      <c r="D5" s="11">
        <v>0</v>
      </c>
      <c r="E5" s="10">
        <f>D5*12</f>
        <v>0</v>
      </c>
      <c r="F5" s="10">
        <f>AVERAGE(B5,D5)</f>
        <v>0</v>
      </c>
      <c r="G5" s="10">
        <f>AVERAGE(C5,E5)</f>
        <v>0</v>
      </c>
    </row>
    <row r="6" ht="20.05" customHeight="1">
      <c r="A6" t="s" s="8">
        <v>10</v>
      </c>
      <c r="B6" s="9">
        <v>0</v>
      </c>
      <c r="C6" s="10">
        <f>B6*12</f>
        <v>0</v>
      </c>
      <c r="D6" s="11">
        <v>0</v>
      </c>
      <c r="E6" s="10">
        <f>D6*12</f>
        <v>0</v>
      </c>
      <c r="F6" s="10">
        <f>AVERAGE(B6,D6)</f>
        <v>0</v>
      </c>
      <c r="G6" s="10">
        <f>AVERAGE(C6,E6)</f>
        <v>0</v>
      </c>
    </row>
    <row r="7" ht="20.05" customHeight="1">
      <c r="A7" t="s" s="8">
        <v>11</v>
      </c>
      <c r="B7" s="9">
        <v>0</v>
      </c>
      <c r="C7" s="10">
        <f>B7*12</f>
        <v>0</v>
      </c>
      <c r="D7" s="11">
        <v>0</v>
      </c>
      <c r="E7" s="10">
        <f>D7*12</f>
        <v>0</v>
      </c>
      <c r="F7" s="10">
        <f>AVERAGE(B7,D7)</f>
        <v>0</v>
      </c>
      <c r="G7" s="10">
        <f>AVERAGE(C7,E7)</f>
        <v>0</v>
      </c>
    </row>
    <row r="8" ht="20.25" customHeight="1">
      <c r="A8" t="s" s="12">
        <v>12</v>
      </c>
      <c r="B8" s="13">
        <v>0</v>
      </c>
      <c r="C8" s="14">
        <f>B8*12</f>
        <v>0</v>
      </c>
      <c r="D8" s="15">
        <v>0</v>
      </c>
      <c r="E8" s="14">
        <f>D8*12</f>
        <v>0</v>
      </c>
      <c r="F8" s="14">
        <f>AVERAGE(B8,D8)</f>
        <v>0</v>
      </c>
      <c r="G8" s="14">
        <f>AVERAGE(C8,E8)</f>
        <v>0</v>
      </c>
    </row>
    <row r="9" ht="20.25" customHeight="1">
      <c r="A9" t="s" s="16">
        <v>13</v>
      </c>
      <c r="B9" s="17">
        <f>SUM(B4:B8)</f>
        <v>0</v>
      </c>
      <c r="C9" s="17">
        <f>SUM(C4:C8)</f>
        <v>0</v>
      </c>
      <c r="D9" s="17">
        <f>SUM(D4:D8)</f>
        <v>0</v>
      </c>
      <c r="E9" s="17">
        <f>D9*12</f>
        <v>0</v>
      </c>
      <c r="F9" s="17">
        <f>AVERAGE(B9,D9)</f>
        <v>0</v>
      </c>
      <c r="G9" s="17">
        <f>SUM(G4:G8)</f>
        <v>0</v>
      </c>
    </row>
  </sheetData>
  <mergeCells count="1">
    <mergeCell ref="A2:G2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2:H17"/>
  <sheetViews>
    <sheetView workbookViewId="0" showGridLines="0" defaultGridColor="1">
      <pane topLeftCell="B1" xSplit="1" ySplit="0" activePane="topRight" state="frozen"/>
    </sheetView>
  </sheetViews>
  <sheetFormatPr defaultColWidth="16.3333" defaultRowHeight="19.9" customHeight="1" outlineLevelRow="0" outlineLevelCol="0"/>
  <cols>
    <col min="1" max="1" width="22.2969" style="18" customWidth="1"/>
    <col min="2" max="2" width="16.3516" style="18" customWidth="1"/>
    <col min="3" max="3" width="23.4844" style="20" customWidth="1"/>
    <col min="4" max="6" width="16.3516" style="20" customWidth="1"/>
    <col min="7" max="7" width="19.3906" style="20" customWidth="1"/>
    <col min="8" max="8" width="16.3516" style="20" customWidth="1"/>
    <col min="9" max="256" width="16.3516" style="20" customWidth="1"/>
  </cols>
  <sheetData>
    <row r="1" ht="27.65" customHeight="1">
      <c r="A1" t="s" s="2">
        <v>14</v>
      </c>
      <c r="B1" s="2"/>
    </row>
    <row r="2" ht="32.05" customHeight="1">
      <c r="A2" t="s" s="8">
        <v>15</v>
      </c>
      <c r="B2" s="19">
        <v>50</v>
      </c>
    </row>
    <row r="4" ht="27.65" customHeight="1">
      <c r="C4" t="s" s="2">
        <v>16</v>
      </c>
      <c r="D4" s="2"/>
      <c r="E4" s="2"/>
      <c r="F4" s="2"/>
      <c r="G4" s="2"/>
      <c r="H4" s="2"/>
    </row>
    <row r="5" ht="32.25" customHeight="1">
      <c r="C5" t="s" s="3">
        <v>17</v>
      </c>
      <c r="D5" t="s" s="3">
        <v>18</v>
      </c>
      <c r="E5" t="s" s="3">
        <v>19</v>
      </c>
      <c r="F5" t="s" s="3">
        <v>20</v>
      </c>
      <c r="G5" t="s" s="3">
        <v>21</v>
      </c>
      <c r="H5" t="s" s="3">
        <v>22</v>
      </c>
    </row>
    <row r="6" ht="20.25" customHeight="1">
      <c r="C6" t="s" s="21">
        <v>23</v>
      </c>
      <c r="D6" s="22">
        <v>8</v>
      </c>
      <c r="E6" s="23">
        <v>45</v>
      </c>
      <c r="F6" s="23">
        <v>4</v>
      </c>
      <c r="G6" s="24">
        <f>((E6+20)*F6)/60</f>
        <v>4.333333333333333</v>
      </c>
      <c r="H6" s="25">
        <f>(G6*$B$2)*D6</f>
        <v>1733.333333333333</v>
      </c>
    </row>
    <row r="7" ht="20.05" customHeight="1">
      <c r="C7" s="26"/>
      <c r="D7" s="27"/>
      <c r="E7" s="28"/>
      <c r="F7" s="28"/>
      <c r="G7" s="29"/>
      <c r="H7" s="30">
        <f>(G7*$B$2)*D7</f>
        <v>0</v>
      </c>
    </row>
    <row r="8" ht="20.05" customHeight="1">
      <c r="C8" s="26"/>
      <c r="D8" s="27"/>
      <c r="E8" s="28"/>
      <c r="F8" s="28"/>
      <c r="G8" s="29"/>
      <c r="H8" s="30">
        <f>(G8*$B$2)*D8</f>
        <v>0</v>
      </c>
    </row>
    <row r="9" ht="20.05" customHeight="1">
      <c r="C9" s="26"/>
      <c r="D9" s="27"/>
      <c r="E9" s="28"/>
      <c r="F9" s="28"/>
      <c r="G9" s="29"/>
      <c r="H9" s="30">
        <f>(G9*$B$2)*D9</f>
        <v>0</v>
      </c>
    </row>
    <row r="10" ht="20.05" customHeight="1">
      <c r="C10" s="26"/>
      <c r="D10" s="27"/>
      <c r="E10" s="28"/>
      <c r="F10" s="28"/>
      <c r="G10" s="29"/>
      <c r="H10" s="30">
        <f>(G10*$B$2)*D10</f>
        <v>0</v>
      </c>
    </row>
    <row r="11" ht="20.05" customHeight="1">
      <c r="C11" s="26"/>
      <c r="D11" s="27"/>
      <c r="E11" s="28"/>
      <c r="F11" s="28"/>
      <c r="G11" s="29"/>
      <c r="H11" s="30">
        <f>(G11*$B$2)*D11</f>
        <v>0</v>
      </c>
    </row>
    <row r="12" ht="20.05" customHeight="1">
      <c r="C12" s="26"/>
      <c r="D12" s="27"/>
      <c r="E12" s="28"/>
      <c r="F12" s="28"/>
      <c r="G12" s="29"/>
      <c r="H12" s="30">
        <f>(G12*$B$2)*D12</f>
        <v>0</v>
      </c>
    </row>
    <row r="13" ht="20.05" customHeight="1">
      <c r="C13" s="26"/>
      <c r="D13" s="27"/>
      <c r="E13" s="28"/>
      <c r="F13" s="28"/>
      <c r="G13" s="29"/>
      <c r="H13" s="30">
        <f>(G13*$B$2)*D13</f>
        <v>0</v>
      </c>
    </row>
    <row r="14" ht="20.05" customHeight="1">
      <c r="C14" s="26"/>
      <c r="D14" s="27"/>
      <c r="E14" s="28"/>
      <c r="F14" s="28"/>
      <c r="G14" s="29"/>
      <c r="H14" s="30">
        <f>(G14*$B$2)*D14</f>
        <v>0</v>
      </c>
    </row>
    <row r="15" ht="20.05" customHeight="1">
      <c r="C15" s="26"/>
      <c r="D15" s="27"/>
      <c r="E15" s="28"/>
      <c r="F15" s="28"/>
      <c r="G15" s="29"/>
      <c r="H15" s="30">
        <f>(G15*$B$2)*D15</f>
        <v>0</v>
      </c>
    </row>
    <row r="16" ht="20.25" customHeight="1">
      <c r="C16" s="31"/>
      <c r="D16" s="32"/>
      <c r="E16" s="33"/>
      <c r="F16" s="33"/>
      <c r="G16" s="34"/>
      <c r="H16" s="35">
        <f>(G16*$B$2)*D16</f>
        <v>0</v>
      </c>
    </row>
    <row r="17" ht="20.25" customHeight="1">
      <c r="C17" t="s" s="16">
        <v>13</v>
      </c>
      <c r="D17" s="36"/>
      <c r="E17" s="36"/>
      <c r="F17" s="36"/>
      <c r="G17" s="37">
        <f>SUM(G6:G13)</f>
        <v>4.333333333333333</v>
      </c>
      <c r="H17" s="38">
        <f>SUM(H6:H13)</f>
        <v>1733.333333333333</v>
      </c>
    </row>
  </sheetData>
  <mergeCells count="2">
    <mergeCell ref="A1:B1"/>
    <mergeCell ref="C4:H4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2:F13"/>
  <sheetViews>
    <sheetView workbookViewId="0" showGridLines="0" defaultGridColor="1">
      <pane topLeftCell="B1" xSplit="1" ySplit="0" activePane="topRight" state="frozen"/>
    </sheetView>
  </sheetViews>
  <sheetFormatPr defaultColWidth="16.3333" defaultRowHeight="19.9" customHeight="1" outlineLevelRow="0" outlineLevelCol="0"/>
  <cols>
    <col min="1" max="1" width="22.2969" style="39" customWidth="1"/>
    <col min="2" max="2" width="16.3516" style="39" customWidth="1"/>
    <col min="3" max="3" width="21.0859" style="41" customWidth="1"/>
    <col min="4" max="4" width="16.8438" style="41" customWidth="1"/>
    <col min="5" max="5" width="16.3516" style="41" customWidth="1"/>
    <col min="6" max="6" width="19.7188" style="41" customWidth="1"/>
    <col min="7" max="256" width="16.3516" style="41" customWidth="1"/>
  </cols>
  <sheetData>
    <row r="1" ht="27.65" customHeight="1">
      <c r="A1" t="s" s="2">
        <v>14</v>
      </c>
      <c r="B1" s="2"/>
    </row>
    <row r="2" ht="32.05" customHeight="1">
      <c r="A2" t="s" s="8">
        <v>15</v>
      </c>
      <c r="B2" s="19">
        <v>50</v>
      </c>
    </row>
    <row r="3" ht="32.05" customHeight="1">
      <c r="A3" t="s" s="8">
        <v>24</v>
      </c>
      <c r="B3" s="40">
        <v>12</v>
      </c>
    </row>
    <row r="4" ht="20.05" customHeight="1">
      <c r="A4" t="s" s="8">
        <v>25</v>
      </c>
      <c r="B4" s="40">
        <v>50</v>
      </c>
    </row>
    <row r="6" ht="27.65" customHeight="1">
      <c r="C6" t="s" s="2">
        <v>26</v>
      </c>
      <c r="D6" s="2"/>
      <c r="E6" s="2"/>
      <c r="F6" s="2"/>
    </row>
    <row r="7" ht="20.25" customHeight="1">
      <c r="C7" t="s" s="3">
        <v>27</v>
      </c>
      <c r="D7" t="s" s="3">
        <v>28</v>
      </c>
      <c r="E7" t="s" s="3">
        <v>29</v>
      </c>
      <c r="F7" t="s" s="3">
        <v>30</v>
      </c>
    </row>
    <row r="8" ht="20.25" customHeight="1">
      <c r="C8" s="42">
        <v>120</v>
      </c>
      <c r="D8" s="43">
        <f>($C8/60)*$B$3*$B$2</f>
        <v>1200</v>
      </c>
      <c r="E8" s="44">
        <f>D8*$B$4</f>
        <v>60000</v>
      </c>
      <c r="F8" s="44"/>
    </row>
    <row r="9" ht="20.05" customHeight="1">
      <c r="C9" s="45">
        <v>90</v>
      </c>
      <c r="D9" s="19">
        <f>($C9/60)*$B$3*$B$2</f>
        <v>900</v>
      </c>
      <c r="E9" s="46">
        <f>D9*$B$4</f>
        <v>45000</v>
      </c>
      <c r="F9" s="46">
        <f>E$8-E9</f>
        <v>15000</v>
      </c>
    </row>
    <row r="10" ht="20.05" customHeight="1">
      <c r="C10" s="45">
        <v>80</v>
      </c>
      <c r="D10" s="19">
        <f>($C10/60)*$B$3*$B$2</f>
        <v>800</v>
      </c>
      <c r="E10" s="46">
        <f>D10*$B$4</f>
        <v>40000</v>
      </c>
      <c r="F10" s="46">
        <f>E$8-E10</f>
        <v>20000</v>
      </c>
    </row>
    <row r="11" ht="20.05" customHeight="1">
      <c r="C11" s="45">
        <v>60</v>
      </c>
      <c r="D11" s="19">
        <f>($C11/60)*$B$3*$B$2</f>
        <v>600</v>
      </c>
      <c r="E11" s="46">
        <f>D11*$B$4</f>
        <v>30000</v>
      </c>
      <c r="F11" s="46">
        <f>E$8-E11</f>
        <v>30000</v>
      </c>
    </row>
    <row r="12" ht="20.05" customHeight="1">
      <c r="C12" s="45">
        <v>50</v>
      </c>
      <c r="D12" s="19">
        <f>($C12/60)*$B$3*$B$2</f>
        <v>500</v>
      </c>
      <c r="E12" s="46">
        <f>D12*$B$4</f>
        <v>25000</v>
      </c>
      <c r="F12" s="46">
        <f>E$8-E12</f>
        <v>35000</v>
      </c>
    </row>
    <row r="13" ht="20.05" customHeight="1">
      <c r="C13" s="45">
        <v>45</v>
      </c>
      <c r="D13" s="19">
        <f>($C13/60)*$B$3*$B$2</f>
        <v>450</v>
      </c>
      <c r="E13" s="46">
        <f>D13*$B$4</f>
        <v>22500</v>
      </c>
      <c r="F13" s="46">
        <f>E$8-E13</f>
        <v>37500</v>
      </c>
    </row>
  </sheetData>
  <mergeCells count="2">
    <mergeCell ref="A1:B1"/>
    <mergeCell ref="C6:F6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2:F14"/>
  <sheetViews>
    <sheetView workbookViewId="0" showGridLines="0" defaultGridColor="1">
      <pane topLeftCell="B1" xSplit="1" ySplit="0" activePane="topRight" state="frozen"/>
    </sheetView>
  </sheetViews>
  <sheetFormatPr defaultColWidth="16.3333" defaultRowHeight="19.9" customHeight="1" outlineLevelRow="0" outlineLevelCol="0"/>
  <cols>
    <col min="1" max="1" width="22.2969" style="47" customWidth="1"/>
    <col min="2" max="2" width="16.3516" style="47" customWidth="1"/>
    <col min="3" max="3" width="22.2969" style="48" customWidth="1"/>
    <col min="4" max="5" width="16.3516" style="48" customWidth="1"/>
    <col min="6" max="6" width="19.7188" style="48" customWidth="1"/>
    <col min="7" max="256" width="16.3516" style="48" customWidth="1"/>
  </cols>
  <sheetData>
    <row r="1" ht="27.65" customHeight="1">
      <c r="A1" t="s" s="2">
        <v>14</v>
      </c>
      <c r="B1" s="2"/>
    </row>
    <row r="2" ht="32.05" customHeight="1">
      <c r="A2" t="s" s="8">
        <v>15</v>
      </c>
      <c r="B2" s="19">
        <v>50</v>
      </c>
    </row>
    <row r="3" ht="32.05" customHeight="1">
      <c r="A3" t="s" s="8">
        <v>31</v>
      </c>
      <c r="B3" s="40">
        <v>60</v>
      </c>
    </row>
    <row r="4" ht="20.05" customHeight="1">
      <c r="A4" t="s" s="8">
        <v>25</v>
      </c>
      <c r="B4" s="40">
        <v>50</v>
      </c>
    </row>
    <row r="6" ht="27.65" customHeight="1">
      <c r="C6" t="s" s="2">
        <v>32</v>
      </c>
      <c r="D6" s="2"/>
      <c r="E6" s="2"/>
      <c r="F6" s="2"/>
    </row>
    <row r="7" ht="20.25" customHeight="1">
      <c r="C7" t="s" s="3">
        <v>33</v>
      </c>
      <c r="D7" t="s" s="3">
        <v>28</v>
      </c>
      <c r="E7" t="s" s="3">
        <v>29</v>
      </c>
      <c r="F7" t="s" s="3">
        <v>30</v>
      </c>
    </row>
    <row r="8" ht="20.25" customHeight="1">
      <c r="C8" s="42">
        <v>30</v>
      </c>
      <c r="D8" s="43">
        <f>($B$3/60)*C8*$B$2</f>
        <v>1500</v>
      </c>
      <c r="E8" s="44">
        <f>D8*$B$4</f>
        <v>75000</v>
      </c>
      <c r="F8" s="44"/>
    </row>
    <row r="9" ht="20.05" customHeight="1">
      <c r="C9" s="45">
        <v>25</v>
      </c>
      <c r="D9" s="19">
        <f>($B$3/60)*C9*$B$2</f>
        <v>1250</v>
      </c>
      <c r="E9" s="46">
        <f>D9*$B$4</f>
        <v>62500</v>
      </c>
      <c r="F9" s="46">
        <f>E$8-E9</f>
        <v>12500</v>
      </c>
    </row>
    <row r="10" ht="20.05" customHeight="1">
      <c r="C10" s="45">
        <v>20</v>
      </c>
      <c r="D10" s="19">
        <f>($B$3/60)*C10*$B$2</f>
        <v>1000</v>
      </c>
      <c r="E10" s="46">
        <f>D10*$B$4</f>
        <v>50000</v>
      </c>
      <c r="F10" s="46">
        <f>E$8-E10</f>
        <v>25000</v>
      </c>
    </row>
    <row r="11" ht="20.05" customHeight="1">
      <c r="C11" s="45">
        <v>15</v>
      </c>
      <c r="D11" s="19">
        <f>($B$3/60)*C11*$B$2</f>
        <v>750</v>
      </c>
      <c r="E11" s="46">
        <f>D11*$B$4</f>
        <v>37500</v>
      </c>
      <c r="F11" s="46">
        <f>E$8-E11</f>
        <v>37500</v>
      </c>
    </row>
    <row r="12" ht="20.05" customHeight="1">
      <c r="C12" s="45">
        <v>10</v>
      </c>
      <c r="D12" s="19">
        <f>($B$3/60)*C12*$B$2</f>
        <v>500</v>
      </c>
      <c r="E12" s="46">
        <f>D12*$B$4</f>
        <v>25000</v>
      </c>
      <c r="F12" s="46">
        <f>E$8-E12</f>
        <v>50000</v>
      </c>
    </row>
    <row r="13" ht="20.05" customHeight="1">
      <c r="C13" s="45">
        <v>5</v>
      </c>
      <c r="D13" s="19">
        <f>($B$3/60)*C13*$B$2</f>
        <v>250</v>
      </c>
      <c r="E13" s="46">
        <f>D13*$B$4</f>
        <v>12500</v>
      </c>
      <c r="F13" s="46">
        <f>E$8-E13</f>
        <v>62500</v>
      </c>
    </row>
    <row r="14" ht="20.05" customHeight="1">
      <c r="C14" s="45">
        <v>4</v>
      </c>
      <c r="D14" s="19">
        <f>($B$3/60)*C14*$B$2</f>
        <v>200</v>
      </c>
      <c r="E14" s="46">
        <f>D14*$B$4</f>
        <v>10000</v>
      </c>
      <c r="F14" s="46">
        <f>E$8-E14</f>
        <v>65000</v>
      </c>
    </row>
  </sheetData>
  <mergeCells count="2">
    <mergeCell ref="A1:B1"/>
    <mergeCell ref="C6:F6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B2:R26"/>
  <sheetViews>
    <sheetView workbookViewId="0" showGridLines="0" defaultGridColor="1">
      <pane topLeftCell="C1" xSplit="2" ySplit="0" activePane="topRight" state="frozen"/>
    </sheetView>
  </sheetViews>
  <sheetFormatPr defaultColWidth="16.3333" defaultRowHeight="19.9" customHeight="1" outlineLevelRow="0" outlineLevelCol="0"/>
  <cols>
    <col min="1" max="1" width="2" style="49" customWidth="1"/>
    <col min="2" max="2" width="38.5469" style="49" customWidth="1"/>
    <col min="3" max="3" width="16.3516" style="49" customWidth="1"/>
    <col min="4" max="4" width="15.0781" style="50" customWidth="1"/>
    <col min="5" max="5" width="17.8516" style="50" customWidth="1"/>
    <col min="6" max="6" width="18.3906" style="50" customWidth="1"/>
    <col min="7" max="7" width="12.5469" style="50" customWidth="1"/>
    <col min="8" max="8" width="17.2266" style="50" customWidth="1"/>
    <col min="9" max="9" width="12.5469" style="50" customWidth="1"/>
    <col min="10" max="10" width="17.7109" style="50" customWidth="1"/>
    <col min="11" max="12" width="12.5469" style="50" customWidth="1"/>
    <col min="13" max="18" width="12.2266" style="50" customWidth="1"/>
    <col min="19" max="256" width="16.3516" style="50" customWidth="1"/>
  </cols>
  <sheetData>
    <row r="1" ht="27.65" customHeight="1">
      <c r="B1" t="s" s="2">
        <v>14</v>
      </c>
      <c r="C1" s="2"/>
    </row>
    <row r="2" ht="20.05" customHeight="1">
      <c r="B2" t="s" s="8">
        <v>34</v>
      </c>
      <c r="C2" s="19">
        <v>18000</v>
      </c>
    </row>
    <row r="3" ht="20.05" customHeight="1">
      <c r="B3" t="s" s="8">
        <v>35</v>
      </c>
      <c r="C3" s="40">
        <v>24</v>
      </c>
    </row>
    <row r="4" ht="20.05" customHeight="1">
      <c r="B4" t="s" s="8">
        <v>36</v>
      </c>
      <c r="C4" s="19">
        <v>2570</v>
      </c>
    </row>
    <row r="5" ht="20.05" customHeight="1">
      <c r="B5" t="s" s="8">
        <v>37</v>
      </c>
      <c r="C5" s="40">
        <v>12</v>
      </c>
    </row>
    <row r="6" ht="20.05" customHeight="1">
      <c r="B6" t="s" s="8">
        <v>38</v>
      </c>
      <c r="C6" s="19">
        <f>C4*C5</f>
        <v>30840</v>
      </c>
    </row>
    <row r="7" ht="20.05" customHeight="1">
      <c r="B7" t="s" s="8">
        <v>39</v>
      </c>
      <c r="C7" s="19">
        <f>C2*C3*C5</f>
        <v>5184000</v>
      </c>
    </row>
    <row r="9" ht="27.65" customHeight="1">
      <c r="D9" t="s" s="2">
        <v>40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ht="20.05" customHeight="1">
      <c r="D10" t="s" s="51">
        <v>41</v>
      </c>
      <c r="E10" t="s" s="51">
        <v>42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</row>
    <row r="11" ht="44.25" customHeight="1">
      <c r="D11" s="53"/>
      <c r="E11" s="54">
        <v>0</v>
      </c>
      <c r="F11" t="s" s="3">
        <v>43</v>
      </c>
      <c r="G11" s="54">
        <v>0.01</v>
      </c>
      <c r="H11" t="s" s="3">
        <v>44</v>
      </c>
      <c r="I11" s="54">
        <v>0.05</v>
      </c>
      <c r="J11" t="s" s="3">
        <v>45</v>
      </c>
      <c r="K11" s="55">
        <v>0.1</v>
      </c>
      <c r="L11" t="s" s="3">
        <v>46</v>
      </c>
      <c r="M11" s="54">
        <v>0.15</v>
      </c>
      <c r="N11" t="s" s="3">
        <v>47</v>
      </c>
      <c r="O11" s="55">
        <v>0.2</v>
      </c>
      <c r="P11" t="s" s="3">
        <v>48</v>
      </c>
      <c r="Q11" s="54">
        <v>0.25</v>
      </c>
      <c r="R11" t="s" s="3">
        <v>49</v>
      </c>
    </row>
    <row r="12" ht="20.25" customHeight="1">
      <c r="D12" s="42">
        <v>0</v>
      </c>
      <c r="E12" s="56">
        <f>($C$2*($C$3+$D12)*$C$5)-$C$7</f>
        <v>0</v>
      </c>
      <c r="F12" s="57">
        <f>E12-($C$6+$E$12)</f>
        <v>-30840</v>
      </c>
      <c r="G12" s="57">
        <f>((($C$2*G$11)+$C$2)*(($C$3+$D12)*$C$5)-$C$7)</f>
        <v>51840</v>
      </c>
      <c r="H12" s="57">
        <f>G12-$C$6</f>
        <v>21000</v>
      </c>
      <c r="I12" s="57">
        <f>((($C$2*I$11)+$C$2)*(($C$3+$D12)*$C$5)-$C$7)</f>
        <v>259200</v>
      </c>
      <c r="J12" s="57">
        <f>I12-$C$6</f>
        <v>228360</v>
      </c>
      <c r="K12" s="57">
        <f>((($C$2*K$11)+$C$2)*(($C$3+$D12)*$C$5)-$C$7)</f>
        <v>518400</v>
      </c>
      <c r="L12" s="57">
        <f>K12-$C$6</f>
        <v>487560</v>
      </c>
      <c r="M12" s="57">
        <f>((($C$2*M$11)+$C$2)*(($C$3+$D12)*$C$5)-$C$7)</f>
        <v>777600</v>
      </c>
      <c r="N12" s="57">
        <f>M12-$C$6</f>
        <v>746760</v>
      </c>
      <c r="O12" s="57">
        <f>((($C$2*O$11)+$C$2)*(($C$3+$D12)*$C$5)-$C$7)</f>
        <v>1036800</v>
      </c>
      <c r="P12" s="57">
        <f>O12-$C$6</f>
        <v>1005960</v>
      </c>
      <c r="Q12" s="57">
        <f>((($C$2*Q$11)+$C$2)*(($C$3+$D12)*$C$5)-$C$7)</f>
        <v>1296000</v>
      </c>
      <c r="R12" s="57">
        <f>Q12-$C$6</f>
        <v>1265160</v>
      </c>
    </row>
    <row r="13" ht="20.05" customHeight="1">
      <c r="D13" s="45">
        <v>0.25</v>
      </c>
      <c r="E13" s="58">
        <f>($C$2*($C$3+$D13)*$C$5)-$C$7</f>
        <v>54000</v>
      </c>
      <c r="F13" s="59">
        <f>E13-($C$6+$E$12)</f>
        <v>23160</v>
      </c>
      <c r="G13" s="59">
        <f>((($C$2*G$11)+$C$2)*(($C$3+$D13)*$C$5)-$C$7)</f>
        <v>106380</v>
      </c>
      <c r="H13" s="59">
        <f>G13-$C$6</f>
        <v>75540</v>
      </c>
      <c r="I13" s="59">
        <f>((($C$2*I$11)+$C$2)*(($C$3+$D13)*$C$5)-$C$7)</f>
        <v>315900</v>
      </c>
      <c r="J13" s="59">
        <f>I13-$C$6</f>
        <v>285060</v>
      </c>
      <c r="K13" s="59">
        <f>((($C$2*K$11)+$C$2)*(($C$3+$D13)*$C$5)-$C$7)</f>
        <v>577800</v>
      </c>
      <c r="L13" s="59">
        <f>K13-$C$6</f>
        <v>546960</v>
      </c>
      <c r="M13" s="59">
        <f>((($C$2*M$11)+$C$2)*(($C$3+$D13)*$C$5)-$C$7)</f>
        <v>839700</v>
      </c>
      <c r="N13" s="59">
        <f>M13-$C$6</f>
        <v>808860</v>
      </c>
      <c r="O13" s="59">
        <f>((($C$2*O$11)+$C$2)*(($C$3+$D13)*$C$5)-$C$7)</f>
        <v>1101600</v>
      </c>
      <c r="P13" s="59">
        <f>O13-$C$6</f>
        <v>1070760</v>
      </c>
      <c r="Q13" s="59">
        <f>((($C$2*Q$11)+$C$2)*(($C$3+$D13)*$C$5)-$C$7)</f>
        <v>1363500</v>
      </c>
      <c r="R13" s="59">
        <f>Q13-$C$6</f>
        <v>1332660</v>
      </c>
    </row>
    <row r="14" ht="20.05" customHeight="1">
      <c r="D14" s="45">
        <v>0.5</v>
      </c>
      <c r="E14" s="60">
        <f>($C$2*($C$3+$D14)*$C$5)-$C$7</f>
        <v>108000</v>
      </c>
      <c r="F14" s="61">
        <f>E14-($C$6+$E$12)</f>
        <v>77160</v>
      </c>
      <c r="G14" s="61">
        <f>((($C$2*G$11)+$C$2)*(($C$3+$D14)*$C$5)-$C$7)</f>
        <v>160920</v>
      </c>
      <c r="H14" s="61">
        <f>G14-$C$6</f>
        <v>130080</v>
      </c>
      <c r="I14" s="61">
        <f>((($C$2*I$11)+$C$2)*(($C$3+$D14)*$C$5)-$C$7)</f>
        <v>372600</v>
      </c>
      <c r="J14" s="61">
        <f>I14-$C$6</f>
        <v>341760</v>
      </c>
      <c r="K14" s="61">
        <f>((($C$2*K$11)+$C$2)*(($C$3+$D14)*$C$5)-$C$7)</f>
        <v>637200</v>
      </c>
      <c r="L14" s="61">
        <f>K14-$C$6</f>
        <v>606360</v>
      </c>
      <c r="M14" s="61">
        <f>((($C$2*M$11)+$C$2)*(($C$3+$D14)*$C$5)-$C$7)</f>
        <v>901800</v>
      </c>
      <c r="N14" s="61">
        <f>M14-$C$6</f>
        <v>870960</v>
      </c>
      <c r="O14" s="61">
        <f>((($C$2*O$11)+$C$2)*(($C$3+$D14)*$C$5)-$C$7)</f>
        <v>1166400</v>
      </c>
      <c r="P14" s="61">
        <f>O14-$C$6</f>
        <v>1135560</v>
      </c>
      <c r="Q14" s="61">
        <f>((($C$2*Q$11)+$C$2)*(($C$3+$D14)*$C$5)-$C$7)</f>
        <v>1431000</v>
      </c>
      <c r="R14" s="61">
        <f>Q14-$C$6</f>
        <v>1400160</v>
      </c>
    </row>
    <row r="15" ht="20.05" customHeight="1">
      <c r="D15" s="45">
        <v>1</v>
      </c>
      <c r="E15" s="58">
        <f>($C$2*($C$3+$D15)*$C$5)-$C$7</f>
        <v>216000</v>
      </c>
      <c r="F15" s="59">
        <f>E15-($C$6+$E$12)</f>
        <v>185160</v>
      </c>
      <c r="G15" s="59">
        <f>((($C$2*G$11)+$C$2)*(($C$3+$D15)*$C$5)-$C$7)</f>
        <v>270000</v>
      </c>
      <c r="H15" s="59">
        <f>G15-$C$6</f>
        <v>239160</v>
      </c>
      <c r="I15" s="59">
        <f>((($C$2*I$11)+$C$2)*(($C$3+$D15)*$C$5)-$C$7)</f>
        <v>486000</v>
      </c>
      <c r="J15" s="59">
        <f>I15-$C$6</f>
        <v>455160</v>
      </c>
      <c r="K15" s="59">
        <f>((($C$2*K$11)+$C$2)*(($C$3+$D15)*$C$5)-$C$7)</f>
        <v>756000</v>
      </c>
      <c r="L15" s="59">
        <f>K15-$C$6</f>
        <v>725160</v>
      </c>
      <c r="M15" s="59">
        <f>((($C$2*M$11)+$C$2)*(($C$3+$D15)*$C$5)-$C$7)</f>
        <v>1026000</v>
      </c>
      <c r="N15" s="59">
        <f>M15-$C$6</f>
        <v>995160</v>
      </c>
      <c r="O15" s="59">
        <f>((($C$2*O$11)+$C$2)*(($C$3+$D15)*$C$5)-$C$7)</f>
        <v>1296000</v>
      </c>
      <c r="P15" s="59">
        <f>O15-$C$6</f>
        <v>1265160</v>
      </c>
      <c r="Q15" s="59">
        <f>((($C$2*Q$11)+$C$2)*(($C$3+$D15)*$C$5)-$C$7)</f>
        <v>1566000</v>
      </c>
      <c r="R15" s="59">
        <f>Q15-$C$6</f>
        <v>1535160</v>
      </c>
    </row>
    <row r="16" ht="20.05" customHeight="1">
      <c r="D16" s="45">
        <v>2</v>
      </c>
      <c r="E16" s="60">
        <f>($C$2*($C$3+$D16)*$C$5)-$C$7</f>
        <v>432000</v>
      </c>
      <c r="F16" s="61">
        <f>E16-($C$6+$E$12)</f>
        <v>401160</v>
      </c>
      <c r="G16" s="61">
        <f>((($C$2*G$11)+$C$2)*(($C$3+$D16)*$C$5)-$C$7)</f>
        <v>488160</v>
      </c>
      <c r="H16" s="61">
        <f>G16-$C$6</f>
        <v>457320</v>
      </c>
      <c r="I16" s="61">
        <f>((($C$2*I$11)+$C$2)*(($C$3+$D16)*$C$5)-$C$7)</f>
        <v>712800</v>
      </c>
      <c r="J16" s="61">
        <f>I16-$C$6</f>
        <v>681960</v>
      </c>
      <c r="K16" s="61">
        <f>((($C$2*K$11)+$C$2)*(($C$3+$D16)*$C$5)-$C$7)</f>
        <v>993600</v>
      </c>
      <c r="L16" s="61">
        <f>K16-$C$6</f>
        <v>962760</v>
      </c>
      <c r="M16" s="61">
        <f>((($C$2*M$11)+$C$2)*(($C$3+$D16)*$C$5)-$C$7)</f>
        <v>1274400</v>
      </c>
      <c r="N16" s="61">
        <f>M16-$C$6</f>
        <v>1243560</v>
      </c>
      <c r="O16" s="61">
        <f>((($C$2*O$11)+$C$2)*(($C$3+$D16)*$C$5)-$C$7)</f>
        <v>1555200</v>
      </c>
      <c r="P16" s="61">
        <f>O16-$C$6</f>
        <v>1524360</v>
      </c>
      <c r="Q16" s="61">
        <f>((($C$2*Q$11)+$C$2)*(($C$3+$D16)*$C$5)-$C$7)</f>
        <v>1836000</v>
      </c>
      <c r="R16" s="61">
        <f>Q16-$C$6</f>
        <v>1805160</v>
      </c>
    </row>
    <row r="17" ht="20.05" customHeight="1">
      <c r="D17" s="45">
        <v>3</v>
      </c>
      <c r="E17" s="58">
        <f>($C$2*($C$3+$D17)*$C$5)-$C$7</f>
        <v>648000</v>
      </c>
      <c r="F17" s="59">
        <f>E17-($C$6+$E$12)</f>
        <v>617160</v>
      </c>
      <c r="G17" s="59">
        <f>((($C$2*G$11)+$C$2)*(($C$3+$D17)*$C$5)-$C$7)</f>
        <v>706320</v>
      </c>
      <c r="H17" s="59">
        <f>G17-$C$6</f>
        <v>675480</v>
      </c>
      <c r="I17" s="59">
        <f>((($C$2*I$11)+$C$2)*(($C$3+$D17)*$C$5)-$C$7)</f>
        <v>939600</v>
      </c>
      <c r="J17" s="59">
        <f>I17-$C$6</f>
        <v>908760</v>
      </c>
      <c r="K17" s="59">
        <f>((($C$2*K$11)+$C$2)*(($C$3+$D17)*$C$5)-$C$7)</f>
        <v>1231200</v>
      </c>
      <c r="L17" s="59">
        <f>K17-$C$6</f>
        <v>1200360</v>
      </c>
      <c r="M17" s="59">
        <f>((($C$2*M$11)+$C$2)*(($C$3+$D17)*$C$5)-$C$7)</f>
        <v>1522800</v>
      </c>
      <c r="N17" s="59">
        <f>M17-$C$6</f>
        <v>1491960</v>
      </c>
      <c r="O17" s="59">
        <f>((($C$2*O$11)+$C$2)*(($C$3+$D17)*$C$5)-$C$7)</f>
        <v>1814400</v>
      </c>
      <c r="P17" s="59">
        <f>O17-$C$6</f>
        <v>1783560</v>
      </c>
      <c r="Q17" s="59">
        <f>((($C$2*Q$11)+$C$2)*(($C$3+$D17)*$C$5)-$C$7)</f>
        <v>2106000</v>
      </c>
      <c r="R17" s="59">
        <f>Q17-$C$6</f>
        <v>2075160</v>
      </c>
    </row>
    <row r="18" ht="20.05" customHeight="1">
      <c r="D18" s="45">
        <v>4</v>
      </c>
      <c r="E18" s="60">
        <f>($C$2*($C$3+$D18)*$C$5)-$C$7</f>
        <v>864000</v>
      </c>
      <c r="F18" s="61">
        <f>E18-($C$6+$E$12)</f>
        <v>833160</v>
      </c>
      <c r="G18" s="61">
        <f>((($C$2*G$11)+$C$2)*(($C$3+$D18)*$C$5)-$C$7)</f>
        <v>924480</v>
      </c>
      <c r="H18" s="61">
        <f>G18-$C$6</f>
        <v>893640</v>
      </c>
      <c r="I18" s="61">
        <f>((($C$2*I$11)+$C$2)*(($C$3+$D18)*$C$5)-$C$7)</f>
        <v>1166400</v>
      </c>
      <c r="J18" s="61">
        <f>I18-$C$6</f>
        <v>1135560</v>
      </c>
      <c r="K18" s="61">
        <f>((($C$2*K$11)+$C$2)*(($C$3+$D18)*$C$5)-$C$7)</f>
        <v>1468800</v>
      </c>
      <c r="L18" s="61">
        <f>K18-$C$6</f>
        <v>1437960</v>
      </c>
      <c r="M18" s="61">
        <f>((($C$2*M$11)+$C$2)*(($C$3+$D18)*$C$5)-$C$7)</f>
        <v>1771200</v>
      </c>
      <c r="N18" s="61">
        <f>M18-$C$6</f>
        <v>1740360</v>
      </c>
      <c r="O18" s="61">
        <f>((($C$2*O$11)+$C$2)*(($C$3+$D18)*$C$5)-$C$7)</f>
        <v>2073600</v>
      </c>
      <c r="P18" s="61">
        <f>O18-$C$6</f>
        <v>2042760</v>
      </c>
      <c r="Q18" s="61">
        <f>((($C$2*Q$11)+$C$2)*(($C$3+$D18)*$C$5)-$C$7)</f>
        <v>2376000</v>
      </c>
      <c r="R18" s="61">
        <f>Q18-$C$6</f>
        <v>2345160</v>
      </c>
    </row>
    <row r="19" ht="20.05" customHeight="1">
      <c r="D19" s="45">
        <v>5</v>
      </c>
      <c r="E19" s="58">
        <f>($C$2*($C$3+$D19)*$C$5)-$C$7</f>
        <v>1080000</v>
      </c>
      <c r="F19" s="59">
        <f>E19-($C$6+$E$12)</f>
        <v>1049160</v>
      </c>
      <c r="G19" s="59">
        <f>((($C$2*G$11)+$C$2)*(($C$3+$D19)*$C$5)-$C$7)</f>
        <v>1142640</v>
      </c>
      <c r="H19" s="59">
        <f>G19-$C$6</f>
        <v>1111800</v>
      </c>
      <c r="I19" s="59">
        <f>((($C$2*I$11)+$C$2)*(($C$3+$D19)*$C$5)-$C$7)</f>
        <v>1393200</v>
      </c>
      <c r="J19" s="59">
        <f>I19-$C$6</f>
        <v>1362360</v>
      </c>
      <c r="K19" s="59">
        <f>((($C$2*K$11)+$C$2)*(($C$3+$D19)*$C$5)-$C$7)</f>
        <v>1706400</v>
      </c>
      <c r="L19" s="59">
        <f>K19-$C$6</f>
        <v>1675560</v>
      </c>
      <c r="M19" s="59">
        <f>((($C$2*M$11)+$C$2)*(($C$3+$D19)*$C$5)-$C$7)</f>
        <v>2019600</v>
      </c>
      <c r="N19" s="59">
        <f>M19-$C$6</f>
        <v>1988760</v>
      </c>
      <c r="O19" s="59">
        <f>((($C$2*O$11)+$C$2)*(($C$3+$D19)*$C$5)-$C$7)</f>
        <v>2332800</v>
      </c>
      <c r="P19" s="59">
        <f>O19-$C$6</f>
        <v>2301960</v>
      </c>
      <c r="Q19" s="59">
        <f>((($C$2*Q$11)+$C$2)*(($C$3+$D19)*$C$5)-$C$7)</f>
        <v>2646000</v>
      </c>
      <c r="R19" s="59">
        <f>Q19-$C$6</f>
        <v>2615160</v>
      </c>
    </row>
    <row r="20" ht="20.05" customHeight="1">
      <c r="D20" s="45">
        <v>6</v>
      </c>
      <c r="E20" s="60">
        <f>($C$2*($C$3+$D20)*$C$5)-$C$7</f>
        <v>1296000</v>
      </c>
      <c r="F20" s="61">
        <f>E20-($C$6+$E$12)</f>
        <v>1265160</v>
      </c>
      <c r="G20" s="61">
        <f>((($C$2*G$11)+$C$2)*(($C$3+$D20)*$C$5)-$C$7)</f>
        <v>1360800</v>
      </c>
      <c r="H20" s="61">
        <f>G20-$C$6</f>
        <v>1329960</v>
      </c>
      <c r="I20" s="61">
        <f>((($C$2*I$11)+$C$2)*(($C$3+$D20)*$C$5)-$C$7)</f>
        <v>1620000</v>
      </c>
      <c r="J20" s="61">
        <f>I20-$C$6</f>
        <v>1589160</v>
      </c>
      <c r="K20" s="61">
        <f>((($C$2*K$11)+$C$2)*(($C$3+$D20)*$C$5)-$C$7)</f>
        <v>1944000</v>
      </c>
      <c r="L20" s="61">
        <f>K20-$C$6</f>
        <v>1913160</v>
      </c>
      <c r="M20" s="61">
        <f>((($C$2*M$11)+$C$2)*(($C$3+$D20)*$C$5)-$C$7)</f>
        <v>2268000</v>
      </c>
      <c r="N20" s="61">
        <f>M20-$C$6</f>
        <v>2237160</v>
      </c>
      <c r="O20" s="61">
        <f>((($C$2*O$11)+$C$2)*(($C$3+$D20)*$C$5)-$C$7)</f>
        <v>2592000</v>
      </c>
      <c r="P20" s="61">
        <f>O20-$C$6</f>
        <v>2561160</v>
      </c>
      <c r="Q20" s="61">
        <f>((($C$2*Q$11)+$C$2)*(($C$3+$D20)*$C$5)-$C$7)</f>
        <v>2916000</v>
      </c>
      <c r="R20" s="61">
        <f>Q20-$C$6</f>
        <v>2885160</v>
      </c>
    </row>
    <row r="21" ht="20.05" customHeight="1">
      <c r="D21" s="45">
        <v>7</v>
      </c>
      <c r="E21" s="58">
        <f>($C$2*($C$3+$D21)*$C$5)-$C$7</f>
        <v>1512000</v>
      </c>
      <c r="F21" s="59">
        <f>E21-($C$6+$E$12)</f>
        <v>1481160</v>
      </c>
      <c r="G21" s="59">
        <f>((($C$2*G$11)+$C$2)*(($C$3+$D21)*$C$5)-$C$7)</f>
        <v>1578960</v>
      </c>
      <c r="H21" s="59">
        <f>G21-$C$6</f>
        <v>1548120</v>
      </c>
      <c r="I21" s="59">
        <f>((($C$2*I$11)+$C$2)*(($C$3+$D21)*$C$5)-$C$7)</f>
        <v>1846800</v>
      </c>
      <c r="J21" s="59">
        <f>I21-$C$6</f>
        <v>1815960</v>
      </c>
      <c r="K21" s="59">
        <f>((($C$2*K$11)+$C$2)*(($C$3+$D21)*$C$5)-$C$7)</f>
        <v>2181600</v>
      </c>
      <c r="L21" s="59">
        <f>K21-$C$6</f>
        <v>2150760</v>
      </c>
      <c r="M21" s="59">
        <f>((($C$2*M$11)+$C$2)*(($C$3+$D21)*$C$5)-$C$7)</f>
        <v>2516400</v>
      </c>
      <c r="N21" s="59">
        <f>M21-$C$6</f>
        <v>2485560</v>
      </c>
      <c r="O21" s="59">
        <f>((($C$2*O$11)+$C$2)*(($C$3+$D21)*$C$5)-$C$7)</f>
        <v>2851200</v>
      </c>
      <c r="P21" s="59">
        <f>O21-$C$6</f>
        <v>2820360</v>
      </c>
      <c r="Q21" s="59">
        <f>((($C$2*Q$11)+$C$2)*(($C$3+$D21)*$C$5)-$C$7)</f>
        <v>3186000</v>
      </c>
      <c r="R21" s="59">
        <f>Q21-$C$6</f>
        <v>3155160</v>
      </c>
    </row>
    <row r="22" ht="20.05" customHeight="1">
      <c r="D22" s="45">
        <v>8</v>
      </c>
      <c r="E22" s="60">
        <f>($C$2*($C$3+$D22)*$C$5)-$C$7</f>
        <v>1728000</v>
      </c>
      <c r="F22" s="61">
        <f>E22-($C$6+$E$12)</f>
        <v>1697160</v>
      </c>
      <c r="G22" s="61">
        <f>((($C$2*G$11)+$C$2)*(($C$3+$D22)*$C$5)-$C$7)</f>
        <v>1797120</v>
      </c>
      <c r="H22" s="61">
        <f>G22-$C$6</f>
        <v>1766280</v>
      </c>
      <c r="I22" s="61">
        <f>((($C$2*I$11)+$C$2)*(($C$3+$D22)*$C$5)-$C$7)</f>
        <v>2073600</v>
      </c>
      <c r="J22" s="61">
        <f>I22-$C$6</f>
        <v>2042760</v>
      </c>
      <c r="K22" s="61">
        <f>((($C$2*K$11)+$C$2)*(($C$3+$D22)*$C$5)-$C$7)</f>
        <v>2419200</v>
      </c>
      <c r="L22" s="61">
        <f>K22-$C$6</f>
        <v>2388360</v>
      </c>
      <c r="M22" s="61">
        <f>((($C$2*M$11)+$C$2)*(($C$3+$D22)*$C$5)-$C$7)</f>
        <v>2764800</v>
      </c>
      <c r="N22" s="61">
        <f>M22-$C$6</f>
        <v>2733960</v>
      </c>
      <c r="O22" s="61">
        <f>((($C$2*O$11)+$C$2)*(($C$3+$D22)*$C$5)-$C$7)</f>
        <v>3110400</v>
      </c>
      <c r="P22" s="61">
        <f>O22-$C$6</f>
        <v>3079560</v>
      </c>
      <c r="Q22" s="61">
        <f>((($C$2*Q$11)+$C$2)*(($C$3+$D22)*$C$5)-$C$7)</f>
        <v>3456000</v>
      </c>
      <c r="R22" s="61">
        <f>Q22-$C$6</f>
        <v>3425160</v>
      </c>
    </row>
    <row r="23" ht="20.05" customHeight="1">
      <c r="D23" s="45">
        <v>9</v>
      </c>
      <c r="E23" s="58">
        <f>($C$2*($C$3+$D23)*$C$5)-$C$7</f>
        <v>1944000</v>
      </c>
      <c r="F23" s="59">
        <f>E23-($C$6+$E$12)</f>
        <v>1913160</v>
      </c>
      <c r="G23" s="59">
        <f>((($C$2*G$11)+$C$2)*(($C$3+$D23)*$C$5)-$C$7)</f>
        <v>2015280</v>
      </c>
      <c r="H23" s="59">
        <f>G23-$C$6</f>
        <v>1984440</v>
      </c>
      <c r="I23" s="59">
        <f>((($C$2*I$11)+$C$2)*(($C$3+$D23)*$C$5)-$C$7)</f>
        <v>2300400</v>
      </c>
      <c r="J23" s="59">
        <f>I23-$C$6</f>
        <v>2269560</v>
      </c>
      <c r="K23" s="59">
        <f>((($C$2*K$11)+$C$2)*(($C$3+$D23)*$C$5)-$C$7)</f>
        <v>2656800</v>
      </c>
      <c r="L23" s="59">
        <f>K23-$C$6</f>
        <v>2625960</v>
      </c>
      <c r="M23" s="59">
        <f>((($C$2*M$11)+$C$2)*(($C$3+$D23)*$C$5)-$C$7)</f>
        <v>3013200</v>
      </c>
      <c r="N23" s="59">
        <f>M23-$C$6</f>
        <v>2982360</v>
      </c>
      <c r="O23" s="59">
        <f>((($C$2*O$11)+$C$2)*(($C$3+$D23)*$C$5)-$C$7)</f>
        <v>3369600</v>
      </c>
      <c r="P23" s="59">
        <f>O23-$C$6</f>
        <v>3338760</v>
      </c>
      <c r="Q23" s="59">
        <f>((($C$2*Q$11)+$C$2)*(($C$3+$D23)*$C$5)-$C$7)</f>
        <v>3726000</v>
      </c>
      <c r="R23" s="59">
        <f>Q23-$C$6</f>
        <v>3695160</v>
      </c>
    </row>
    <row r="24" ht="20.05" customHeight="1">
      <c r="D24" s="45">
        <v>10</v>
      </c>
      <c r="E24" s="60">
        <f>($C$2*($C$3+$D24)*$C$5)-$C$7</f>
        <v>2160000</v>
      </c>
      <c r="F24" s="61">
        <f>E24-($C$6+$E$12)</f>
        <v>2129160</v>
      </c>
      <c r="G24" s="61">
        <f>((($C$2*G$11)+$C$2)*(($C$3+$D24)*$C$5)-$C$7)</f>
        <v>2233440</v>
      </c>
      <c r="H24" s="61">
        <f>G24-$C$6</f>
        <v>2202600</v>
      </c>
      <c r="I24" s="61">
        <f>((($C$2*I$11)+$C$2)*(($C$3+$D24)*$C$5)-$C$7)</f>
        <v>2527200</v>
      </c>
      <c r="J24" s="61">
        <f>I24-$C$6</f>
        <v>2496360</v>
      </c>
      <c r="K24" s="61">
        <f>((($C$2*K$11)+$C$2)*(($C$3+$D24)*$C$5)-$C$7)</f>
        <v>2894400</v>
      </c>
      <c r="L24" s="61">
        <f>K24-$C$6</f>
        <v>2863560</v>
      </c>
      <c r="M24" s="61">
        <f>((($C$2*M$11)+$C$2)*(($C$3+$D24)*$C$5)-$C$7)</f>
        <v>3261600</v>
      </c>
      <c r="N24" s="61">
        <f>M24-$C$6</f>
        <v>3230760</v>
      </c>
      <c r="O24" s="61">
        <f>((($C$2*O$11)+$C$2)*(($C$3+$D24)*$C$5)-$C$7)</f>
        <v>3628800</v>
      </c>
      <c r="P24" s="61">
        <f>O24-$C$6</f>
        <v>3597960</v>
      </c>
      <c r="Q24" s="61">
        <f>((($C$2*Q$11)+$C$2)*(($C$3+$D24)*$C$5)-$C$7)</f>
        <v>3996000</v>
      </c>
      <c r="R24" s="61">
        <f>Q24-$C$6</f>
        <v>3965160</v>
      </c>
    </row>
    <row r="25" ht="20.05" customHeight="1">
      <c r="D25" s="45">
        <v>11</v>
      </c>
      <c r="E25" s="58">
        <f>($C$2*($C$3+$D25)*$C$5)-$C$7</f>
        <v>2376000</v>
      </c>
      <c r="F25" s="59">
        <f>E25-($C$6+$E$12)</f>
        <v>2345160</v>
      </c>
      <c r="G25" s="59">
        <f>((($C$2*G$11)+$C$2)*(($C$3+$D25)*$C$5)-$C$7)</f>
        <v>2451600</v>
      </c>
      <c r="H25" s="59">
        <f>G25-$C$6</f>
        <v>2420760</v>
      </c>
      <c r="I25" s="59">
        <f>((($C$2*I$11)+$C$2)*(($C$3+$D25)*$C$5)-$C$7)</f>
        <v>2754000</v>
      </c>
      <c r="J25" s="59">
        <f>I25-$C$6</f>
        <v>2723160</v>
      </c>
      <c r="K25" s="59">
        <f>((($C$2*K$11)+$C$2)*(($C$3+$D25)*$C$5)-$C$7)</f>
        <v>3132000</v>
      </c>
      <c r="L25" s="59">
        <f>K25-$C$6</f>
        <v>3101160</v>
      </c>
      <c r="M25" s="59">
        <f>((($C$2*M$11)+$C$2)*(($C$3+$D25)*$C$5)-$C$7)</f>
        <v>3510000</v>
      </c>
      <c r="N25" s="59">
        <f>M25-$C$6</f>
        <v>3479160</v>
      </c>
      <c r="O25" s="59">
        <f>((($C$2*O$11)+$C$2)*(($C$3+$D25)*$C$5)-$C$7)</f>
        <v>3888000</v>
      </c>
      <c r="P25" s="59">
        <f>O25-$C$6</f>
        <v>3857160</v>
      </c>
      <c r="Q25" s="59">
        <f>((($C$2*Q$11)+$C$2)*(($C$3+$D25)*$C$5)-$C$7)</f>
        <v>4266000</v>
      </c>
      <c r="R25" s="59">
        <f>Q25-$C$6</f>
        <v>4235160</v>
      </c>
    </row>
    <row r="26" ht="20.05" customHeight="1">
      <c r="D26" s="45">
        <v>12</v>
      </c>
      <c r="E26" s="60">
        <f>($C$2*($C$3+$D26)*$C$5)-$C$7</f>
        <v>2592000</v>
      </c>
      <c r="F26" s="61">
        <f>E26-($C$6+$E$12)</f>
        <v>2561160</v>
      </c>
      <c r="G26" s="61">
        <f>((($C$2*G$11)+$C$2)*(($C$3+$D26)*$C$5)-$C$7)</f>
        <v>2669760</v>
      </c>
      <c r="H26" s="61">
        <f>G26-$C$6</f>
        <v>2638920</v>
      </c>
      <c r="I26" s="61">
        <f>((($C$2*I$11)+$C$2)*(($C$3+$D26)*$C$5)-$C$7)</f>
        <v>2980800</v>
      </c>
      <c r="J26" s="61">
        <f>I26-$C$6</f>
        <v>2949960</v>
      </c>
      <c r="K26" s="61">
        <f>((($C$2*K$11)+$C$2)*(($C$3+$D26)*$C$5)-$C$7)</f>
        <v>3369600</v>
      </c>
      <c r="L26" s="61">
        <f>K26-$C$6</f>
        <v>3338760</v>
      </c>
      <c r="M26" s="61">
        <f>((($C$2*M$11)+$C$2)*(($C$3+$D26)*$C$5)-$C$7)</f>
        <v>3758400</v>
      </c>
      <c r="N26" s="61">
        <f>M26-$C$6</f>
        <v>3727560</v>
      </c>
      <c r="O26" s="61">
        <f>((($C$2*O$11)+$C$2)*(($C$3+$D26)*$C$5)-$C$7)</f>
        <v>4147200</v>
      </c>
      <c r="P26" s="61">
        <f>O26-$C$6</f>
        <v>4116360</v>
      </c>
      <c r="Q26" s="61">
        <f>((($C$2*Q$11)+$C$2)*(($C$3+$D26)*$C$5)-$C$7)</f>
        <v>4536000</v>
      </c>
      <c r="R26" s="61">
        <f>Q26-$C$6</f>
        <v>4505160</v>
      </c>
    </row>
  </sheetData>
  <mergeCells count="4">
    <mergeCell ref="B1:C1"/>
    <mergeCell ref="D9:R9"/>
    <mergeCell ref="D10:D11"/>
    <mergeCell ref="E10:R10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dimension ref="A2:F19"/>
  <sheetViews>
    <sheetView workbookViewId="0" showGridLines="0" defaultGridColor="1">
      <pane topLeftCell="B1" xSplit="1" ySplit="0" activePane="topRight" state="frozen"/>
    </sheetView>
  </sheetViews>
  <sheetFormatPr defaultColWidth="16.3333" defaultRowHeight="19.9" customHeight="1" outlineLevelRow="0" outlineLevelCol="0"/>
  <cols>
    <col min="1" max="1" width="22.2969" style="62" customWidth="1"/>
    <col min="2" max="2" width="16.3516" style="62" customWidth="1"/>
    <col min="3" max="3" width="16.2656" style="64" customWidth="1"/>
    <col min="4" max="4" width="44.6719" style="64" customWidth="1"/>
    <col min="5" max="5" width="19.7188" style="64" customWidth="1"/>
    <col min="6" max="6" width="31.5781" style="64" customWidth="1"/>
    <col min="7" max="256" width="16.3516" style="64" customWidth="1"/>
  </cols>
  <sheetData>
    <row r="1" ht="27.65" customHeight="1">
      <c r="A1" t="s" s="2">
        <v>14</v>
      </c>
      <c r="B1" s="2"/>
    </row>
    <row r="2" ht="22.35" customHeight="1">
      <c r="A2" t="s" s="8">
        <v>50</v>
      </c>
      <c r="B2" s="63">
        <v>49439</v>
      </c>
    </row>
    <row r="3" ht="20.05" customHeight="1">
      <c r="A3" t="s" s="8">
        <v>51</v>
      </c>
      <c r="B3" s="40">
        <v>15</v>
      </c>
    </row>
    <row r="4" ht="32.05" customHeight="1">
      <c r="A4" t="s" s="8">
        <v>52</v>
      </c>
      <c r="B4" s="40">
        <v>18</v>
      </c>
    </row>
    <row r="6" ht="27.65" customHeight="1">
      <c r="C6" t="s" s="2">
        <v>32</v>
      </c>
      <c r="D6" s="2"/>
      <c r="E6" s="2"/>
      <c r="F6" s="2"/>
    </row>
    <row r="7" ht="32.25" customHeight="1">
      <c r="C7" t="s" s="3">
        <v>53</v>
      </c>
      <c r="D7" t="s" s="3">
        <v>54</v>
      </c>
      <c r="E7" t="s" s="3">
        <v>55</v>
      </c>
      <c r="F7" s="53"/>
    </row>
    <row r="8" ht="32.25" customHeight="1">
      <c r="C8" s="42">
        <v>0</v>
      </c>
      <c r="D8" s="43">
        <f>(60/$B$4)*($B$2*$B$3)</f>
        <v>2471950</v>
      </c>
      <c r="E8" s="44"/>
      <c r="F8" t="s" s="65">
        <v>56</v>
      </c>
    </row>
    <row r="9" ht="20.05" customHeight="1">
      <c r="C9" s="45">
        <v>1</v>
      </c>
      <c r="D9" s="19">
        <f>(60/($B$4+$C9))*($B$2*$B$3)</f>
        <v>2341847.368421053</v>
      </c>
      <c r="E9" s="46">
        <f>$D$8-D9</f>
        <v>130102.6315789474</v>
      </c>
      <c r="F9" s="46"/>
    </row>
    <row r="10" ht="20.05" customHeight="1">
      <c r="C10" s="45">
        <v>2</v>
      </c>
      <c r="D10" s="19">
        <f>(60/($B$4+$C10))*($B$2*$B$3)</f>
        <v>2224755</v>
      </c>
      <c r="E10" s="46">
        <f>$D$8-D10</f>
        <v>247195</v>
      </c>
      <c r="F10" s="46"/>
    </row>
    <row r="11" ht="20.05" customHeight="1">
      <c r="C11" s="45">
        <v>3</v>
      </c>
      <c r="D11" s="19">
        <f>(60/($B$4+$C11))*($B$2*$B$3)</f>
        <v>2118814.285714286</v>
      </c>
      <c r="E11" s="46">
        <f>$D$8-D11</f>
        <v>353135.7142857141</v>
      </c>
      <c r="F11" s="46"/>
    </row>
    <row r="12" ht="20.05" customHeight="1">
      <c r="C12" s="45">
        <v>4</v>
      </c>
      <c r="D12" s="19">
        <f>(60/($B$4+$C12))*($B$2*$B$3)</f>
        <v>2022504.545454545</v>
      </c>
      <c r="E12" s="46">
        <f>$D$8-D12</f>
        <v>449445.4545454546</v>
      </c>
      <c r="F12" s="46"/>
    </row>
    <row r="13" ht="20.05" customHeight="1">
      <c r="C13" s="45">
        <v>5</v>
      </c>
      <c r="D13" s="19">
        <f>(60/($B$4+$C13))*($B$2*$B$3)</f>
        <v>1934569.565217391</v>
      </c>
      <c r="E13" s="46">
        <f>$D$8-D13</f>
        <v>537380.4347826086</v>
      </c>
      <c r="F13" s="46"/>
    </row>
    <row r="14" ht="20.05" customHeight="1">
      <c r="C14" s="45">
        <v>6</v>
      </c>
      <c r="D14" s="19">
        <f>(60/($B$4+$C14))*($B$2*$B$3)</f>
        <v>1853962.5</v>
      </c>
      <c r="E14" s="46">
        <f>$D$8-D14</f>
        <v>617987.5</v>
      </c>
      <c r="F14" s="46"/>
    </row>
    <row r="15" ht="20.05" customHeight="1">
      <c r="C15" s="45">
        <v>10</v>
      </c>
      <c r="D15" s="19">
        <f>(60/($B$4+$C15))*($B$2*$B$3)</f>
        <v>1589110.714285714</v>
      </c>
      <c r="E15" s="46">
        <f>$D$8-D15</f>
        <v>882839.2857142857</v>
      </c>
      <c r="F15" s="46"/>
    </row>
    <row r="16" ht="20.05" customHeight="1">
      <c r="C16" s="45">
        <v>12</v>
      </c>
      <c r="D16" s="19">
        <f>(60/($B$4+$C16))*($B$2*$B$3)</f>
        <v>1483170</v>
      </c>
      <c r="E16" s="46">
        <f>$D$8-D16</f>
        <v>988780</v>
      </c>
      <c r="F16" s="46"/>
    </row>
    <row r="17" ht="20.05" customHeight="1">
      <c r="C17" s="45">
        <v>18</v>
      </c>
      <c r="D17" s="19">
        <f>(60/($B$4+$C17))*($B$2*$B$3)</f>
        <v>1235975</v>
      </c>
      <c r="E17" s="46">
        <f>$D$8-D17</f>
        <v>1235975</v>
      </c>
      <c r="F17" s="46"/>
    </row>
    <row r="18" ht="20.05" customHeight="1">
      <c r="C18" s="45">
        <v>24</v>
      </c>
      <c r="D18" s="19">
        <f>(60/($B$4+$C18))*($B$2*$B$3)</f>
        <v>1059407.142857143</v>
      </c>
      <c r="E18" s="46">
        <f>$D$8-D18</f>
        <v>1412542.857142857</v>
      </c>
      <c r="F18" s="46"/>
    </row>
    <row r="19" ht="32.05" customHeight="1">
      <c r="C19" s="45">
        <v>32</v>
      </c>
      <c r="D19" s="19">
        <f>(60/($B$4+$C19))*($B$2*$B$3)</f>
        <v>889902</v>
      </c>
      <c r="E19" s="46">
        <f>$D$8-D19</f>
        <v>1582048</v>
      </c>
      <c r="F19" t="s" s="66">
        <v>57</v>
      </c>
    </row>
  </sheetData>
  <mergeCells count="2">
    <mergeCell ref="A1:B1"/>
    <mergeCell ref="C6:F6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